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/comment4.xml" ContentType="application/vnd.openxmlformats-officedocument.spreadsheetml.comments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_基本信息" sheetId="1" state="visible" r:id="rId1"/>
    <sheet xmlns:r="http://schemas.openxmlformats.org/officeDocument/2006/relationships" name="2_资产负债表" sheetId="2" state="visible" r:id="rId2"/>
    <sheet xmlns:r="http://schemas.openxmlformats.org/officeDocument/2006/relationships" name="3_收入构成" sheetId="3" state="visible" r:id="rId3"/>
    <sheet xmlns:r="http://schemas.openxmlformats.org/officeDocument/2006/relationships" name="4_30年现金流" sheetId="4" state="visible" r:id="rId4"/>
    <sheet xmlns:r="http://schemas.openxmlformats.org/officeDocument/2006/relationships" name="5_压力测试" sheetId="5" state="visible" r:id="rId5"/>
    <sheet xmlns:r="http://schemas.openxmlformats.org/officeDocument/2006/relationships" name="6_风险敞口诊断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family val="2"/>
      <color theme="1"/>
      <sz val="11"/>
      <scheme val="minor"/>
    </font>
    <font>
      <name val="微软雅黑"/>
      <b val="1"/>
      <color rgb="00FFFFFF"/>
      <sz val="14"/>
    </font>
    <font>
      <name val="微软雅黑"/>
      <i val="1"/>
      <color rgb="00808080"/>
      <sz val="9"/>
    </font>
    <font>
      <name val="微软雅黑"/>
      <b val="1"/>
      <color rgb="00FFFFFF"/>
      <sz val="11"/>
    </font>
    <font>
      <name val="微软雅黑"/>
      <sz val="10"/>
    </font>
    <font>
      <name val="微软雅黑"/>
      <b val="1"/>
      <color rgb="001F3864"/>
      <sz val="12"/>
    </font>
    <font>
      <name val="微软雅黑"/>
      <b val="1"/>
      <color rgb="001F3864"/>
      <sz val="10"/>
    </font>
    <font>
      <name val="微软雅黑"/>
      <b val="1"/>
      <color rgb="001F3864"/>
      <sz val="14"/>
    </font>
  </fonts>
  <fills count="7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5597"/>
      </patternFill>
    </fill>
    <fill>
      <patternFill patternType="solid">
        <fgColor rgb="00FFF2CC"/>
      </patternFill>
    </fill>
    <fill>
      <patternFill patternType="solid">
        <fgColor rgb="00D9E1F2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left" vertical="center" wrapText="1"/>
    </xf>
    <xf numFmtId="0" fontId="5" fillId="5" borderId="0" pivotButton="0" quotePrefix="0" xfId="0"/>
    <xf numFmtId="0" fontId="0" fillId="0" borderId="1" pivotButton="0" quotePrefix="0" xfId="0"/>
    <xf numFmtId="0" fontId="0" fillId="4" borderId="1" pivotButton="0" quotePrefix="0" xfId="0"/>
    <xf numFmtId="0" fontId="2" fillId="0" borderId="1" pivotButton="0" quotePrefix="0" xfId="0"/>
    <xf numFmtId="0" fontId="6" fillId="6" borderId="1" pivotButton="0" quotePrefix="0" xfId="0"/>
    <xf numFmtId="0" fontId="4" fillId="0" borderId="1" pivotButton="0" quotePrefix="0" xfId="0"/>
    <xf numFmtId="0" fontId="2" fillId="0" borderId="0" pivotButton="0" quotePrefix="0" xfId="0"/>
    <xf numFmtId="10" fontId="0" fillId="6" borderId="1" pivotButton="0" quotePrefix="0" xfId="0"/>
    <xf numFmtId="10" fontId="0" fillId="4" borderId="1" pivotButton="0" quotePrefix="0" xfId="0"/>
    <xf numFmtId="0" fontId="0" fillId="0" borderId="1" applyAlignment="1" pivotButton="0" quotePrefix="0" xfId="0">
      <alignment horizontal="center" vertical="center" wrapText="1"/>
    </xf>
    <xf numFmtId="164" fontId="0" fillId="0" borderId="1" pivotButton="0" quotePrefix="0" xfId="0"/>
    <xf numFmtId="164" fontId="6" fillId="6" borderId="1" pivotButton="0" quotePrefix="0" xfId="0"/>
    <xf numFmtId="0" fontId="0" fillId="6" borderId="1" pivotButton="0" quotePrefix="0" xfId="0"/>
    <xf numFmtId="164" fontId="0" fillId="6" borderId="1" pivotButton="0" quotePrefix="0" xfId="0"/>
    <xf numFmtId="10" fontId="6" fillId="6" borderId="1" pivotButton="0" quotePrefix="0" xfId="0"/>
    <xf numFmtId="0" fontId="7" fillId="6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ill>
        <patternFill patternType="solid">
          <fgColor rgb="00F4B084"/>
          <bgColor rgb="00F4B084"/>
        </patternFill>
      </fill>
    </dxf>
    <dxf>
      <fill>
        <patternFill patternType="solid">
          <fgColor rgb="00FFE699"/>
          <bgColor rgb="00FFE699"/>
        </patternFill>
      </fill>
    </dxf>
    <dxf>
      <fill>
        <patternFill patternType="solid">
          <fgColor rgb="00C6EFCE"/>
          <b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omments/comment1.xml><?xml version="1.0" encoding="utf-8"?>
<comments xmlns="http://schemas.openxmlformats.org/spreadsheetml/2006/main">
  <authors>
    <author>CPA</author>
  </authors>
  <commentList>
    <comment ref="B7" authorId="0" shapeId="0">
      <text>
        <t>CPA 提示：35 岁前是保障配置黄金窗口，超过 40 岁核保会逐步收紧。</t>
      </text>
    </comment>
    <comment ref="B14" authorId="0" shapeId="0">
      <text>
        <t>CPA 提示：美国身份持有者（含绿卡）投保港险前必做 FATCA / PFIC 咨询。</t>
      </text>
    </comment>
  </commentList>
</comments>
</file>

<file path=xl/comments/comment2.xml><?xml version="1.0" encoding="utf-8"?>
<comments xmlns="http://schemas.openxmlformats.org/spreadsheetml/2006/main">
  <authors>
    <author>CPA</author>
  </authors>
  <commentList>
    <comment ref="B13" authorId="0" shapeId="0">
      <text>
        <t>CPA 提示：本公司股票即"或有负债"——一旦行业下行可能变现困难。建议占比 &lt; 20%。</t>
      </text>
    </comment>
    <comment ref="B34" authorId="0" shapeId="0">
      <text>
        <t>CPA 视角：单一股票集中度 &gt; 50% = 系统性风险。这是互联网中层最常见的财务漏洞。</t>
      </text>
    </comment>
  </commentList>
</comments>
</file>

<file path=xl/comments/comment3.xml><?xml version="1.0" encoding="utf-8"?>
<comments xmlns="http://schemas.openxmlformats.org/spreadsheetml/2006/main">
  <authors>
    <author>CPA</author>
  </authors>
  <commentList>
    <comment ref="B7" authorId="0" shapeId="0">
      <text>
        <t>迅雷 8 年总账经验提示：RSU 归属当天即视同工资发放，全额纳入应纳税所得，按 45% 边际税率扣税。</t>
      </text>
    </comment>
  </commentList>
</comments>
</file>

<file path=xl/comments/comment4.xml><?xml version="1.0" encoding="utf-8"?>
<comments xmlns="http://schemas.openxmlformats.org/spreadsheetml/2006/main">
  <authors>
    <author>CPA</author>
  </authors>
  <commentList>
    <comment ref="B13" authorId="0" shapeId="0">
      <text>
        <t>CPA 视角：失业撑不到 18 个月的家庭，需要立刻补强应急金或保障型保险。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26" customWidth="1" min="1" max="1"/>
    <col width="24" customWidth="1" min="2" max="2"/>
    <col width="50" customWidth="1" min="3" max="3"/>
  </cols>
  <sheetData>
    <row r="1" ht="30" customHeight="1">
      <c r="A1" s="1" t="inlineStr">
        <is>
          <t>互联网中层家庭财务自查表 · 基本信息</t>
        </is>
      </c>
    </row>
    <row r="2">
      <c r="A2" s="2" t="inlineStr">
        <is>
          <t>保密水印 · 仅供本人自查 · 不构成投保建议</t>
        </is>
      </c>
    </row>
    <row r="4">
      <c r="A4" s="3" t="inlineStr">
        <is>
          <t>项目</t>
        </is>
      </c>
      <c r="B4" s="3" t="inlineStr">
        <is>
          <t>内容（黄色单元格请填写）</t>
        </is>
      </c>
      <c r="C4" s="3" t="inlineStr">
        <is>
          <t>说明 / CPA 注解</t>
        </is>
      </c>
    </row>
    <row r="5">
      <c r="A5" s="4" t="inlineStr">
        <is>
          <t>填表日期</t>
        </is>
      </c>
      <c r="B5" s="5" t="inlineStr"/>
      <c r="C5" s="6" t="inlineStr">
        <is>
          <t>建议每年更新一次</t>
        </is>
      </c>
    </row>
    <row r="6">
      <c r="A6" s="4" t="inlineStr">
        <is>
          <t>本人姓名</t>
        </is>
      </c>
      <c r="B6" s="5" t="inlineStr"/>
      <c r="C6" s="6" t="inlineStr">
        <is>
          <t>可填化名，仅供自查</t>
        </is>
      </c>
    </row>
    <row r="7">
      <c r="A7" s="4" t="inlineStr">
        <is>
          <t>本人年龄</t>
        </is>
      </c>
      <c r="B7" s="5" t="n">
        <v>35</v>
      </c>
      <c r="C7" s="6" t="inlineStr">
        <is>
          <t>影响保障配置窗口</t>
        </is>
      </c>
    </row>
    <row r="8">
      <c r="A8" s="4" t="inlineStr">
        <is>
          <t>婚姻状况</t>
        </is>
      </c>
      <c r="B8" s="5" t="inlineStr">
        <is>
          <t>已婚</t>
        </is>
      </c>
      <c r="C8" s="6" t="inlineStr">
        <is>
          <t>下拉框：已婚 / 未婚 / 离异 / 丧偶</t>
        </is>
      </c>
    </row>
    <row r="9">
      <c r="A9" s="4" t="inlineStr">
        <is>
          <t>配偶年龄</t>
        </is>
      </c>
      <c r="B9" s="5" t="n">
        <v>33</v>
      </c>
      <c r="C9" s="6" t="inlineStr"/>
    </row>
    <row r="10">
      <c r="A10" s="4" t="inlineStr">
        <is>
          <t>子女数量</t>
        </is>
      </c>
      <c r="B10" s="5" t="n">
        <v>1</v>
      </c>
      <c r="C10" s="6" t="inlineStr"/>
    </row>
    <row r="11">
      <c r="A11" s="4" t="inlineStr">
        <is>
          <t>子女最小年龄</t>
        </is>
      </c>
      <c r="B11" s="5" t="n">
        <v>5</v>
      </c>
      <c r="C11" s="6" t="inlineStr">
        <is>
          <t>影响教育金时间窗口</t>
        </is>
      </c>
    </row>
    <row r="12">
      <c r="A12" s="4" t="inlineStr">
        <is>
          <t>教育规划地区</t>
        </is>
      </c>
      <c r="B12" s="5" t="inlineStr">
        <is>
          <t>美国本科</t>
        </is>
      </c>
      <c r="C12" s="6" t="inlineStr">
        <is>
          <t>下拉框：内地 / 香港 / 美国 / 英国 / 新加坡 / 加拿大 / 澳洲 / 暂未规划</t>
        </is>
      </c>
    </row>
    <row r="13">
      <c r="A13" s="4" t="inlineStr">
        <is>
          <t>本人职业</t>
        </is>
      </c>
      <c r="B13" s="5" t="inlineStr">
        <is>
          <t>互联网中层</t>
        </is>
      </c>
      <c r="C13" s="6" t="inlineStr">
        <is>
          <t>下拉框：互联网中层 / 互联网高管 / 传统行业中层 / 自由职业 / 企业主 / 其他</t>
        </is>
      </c>
    </row>
    <row r="14">
      <c r="A14" s="4" t="inlineStr">
        <is>
          <t>本人税务居民身份</t>
        </is>
      </c>
      <c r="B14" s="5" t="inlineStr">
        <is>
          <t>中国大陆</t>
        </is>
      </c>
      <c r="C14" s="6" t="inlineStr">
        <is>
          <t>下拉框：中国大陆 / 香港 / 美国（含绿卡）/ 加拿大PR / 澳洲PR / 新加坡PR / 多重身份</t>
        </is>
      </c>
    </row>
    <row r="15">
      <c r="A15" s="4" t="inlineStr">
        <is>
          <t>配偶税务居民身份</t>
        </is>
      </c>
      <c r="B15" s="5" t="inlineStr">
        <is>
          <t>中国大陆</t>
        </is>
      </c>
      <c r="C15" s="6" t="inlineStr">
        <is>
          <t>同上</t>
        </is>
      </c>
    </row>
    <row r="16">
      <c r="A16" s="4" t="inlineStr">
        <is>
          <t>居住城市</t>
        </is>
      </c>
      <c r="B16" s="5" t="inlineStr">
        <is>
          <t>深圳</t>
        </is>
      </c>
      <c r="C16" s="6" t="inlineStr">
        <is>
          <t>影响购房 / 房价 / 教育资源</t>
        </is>
      </c>
    </row>
    <row r="17">
      <c r="A17" s="4" t="inlineStr">
        <is>
          <t>是否有海外金融账户</t>
        </is>
      </c>
      <c r="B17" s="5" t="inlineStr">
        <is>
          <t>否</t>
        </is>
      </c>
      <c r="C17" s="6" t="inlineStr">
        <is>
          <t>下拉框：是 / 否（影响 CRS 申报）</t>
        </is>
      </c>
    </row>
  </sheetData>
  <mergeCells count="2">
    <mergeCell ref="A1:D1"/>
    <mergeCell ref="A2:D2"/>
  </mergeCells>
  <dataValidations count="5">
    <dataValidation sqref="B8" showDropDown="0" showInputMessage="0" showErrorMessage="0" allowBlank="1" type="list">
      <formula1>"已婚,未婚,离异,丧偶"</formula1>
    </dataValidation>
    <dataValidation sqref="B12" showDropDown="0" showInputMessage="0" showErrorMessage="0" allowBlank="1" type="list">
      <formula1>"内地,香港,美国本科,美国研究生,英国,新加坡,加拿大,澳洲,暂未规划"</formula1>
    </dataValidation>
    <dataValidation sqref="B13" showDropDown="0" showInputMessage="0" showErrorMessage="0" allowBlank="1" type="list">
      <formula1>"互联网中层,互联网高管,传统行业中层,自由职业,企业主,其他"</formula1>
    </dataValidation>
    <dataValidation sqref="B14 B15" showDropDown="0" showInputMessage="0" showErrorMessage="0" allowBlank="1" type="list">
      <formula1>"中国大陆,香港,美国（含绿卡）,加拿大PR,澳洲PR,新加坡PR,多重身份"</formula1>
    </dataValidation>
    <dataValidation sqref="B17" showDropDown="0" showInputMessage="0" showErrorMessage="0" allowBlank="1" type="list">
      <formula1>"是,否"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6"/>
  <sheetViews>
    <sheetView workbookViewId="0">
      <selection activeCell="A1" sqref="A1"/>
    </sheetView>
  </sheetViews>
  <sheetFormatPr baseColWidth="8" defaultRowHeight="15"/>
  <cols>
    <col width="36" customWidth="1" min="1" max="1"/>
    <col width="16" customWidth="1" min="2" max="2"/>
    <col width="18" customWidth="1" min="3" max="3"/>
    <col width="36" customWidth="1" min="4" max="4"/>
  </cols>
  <sheetData>
    <row r="1" ht="30" customHeight="1">
      <c r="A1" s="1" t="inlineStr">
        <is>
          <t>家庭资产负债表 · CPA 视角</t>
        </is>
      </c>
    </row>
    <row r="2">
      <c r="A2" s="2" t="inlineStr">
        <is>
          <t>所有金额请用「人民币 万元」为单位填写。黄色 = 待填，绿色 = 自动计算</t>
        </is>
      </c>
    </row>
    <row r="4">
      <c r="A4" s="3" t="inlineStr">
        <is>
          <t>项目</t>
        </is>
      </c>
      <c r="B4" s="3" t="inlineStr">
        <is>
          <t>金额（万元）</t>
        </is>
      </c>
      <c r="C4" s="3" t="inlineStr">
        <is>
          <t>占比</t>
        </is>
      </c>
      <c r="D4" s="3" t="inlineStr">
        <is>
          <t>备注</t>
        </is>
      </c>
    </row>
    <row r="5">
      <c r="A5" s="7" t="inlineStr">
        <is>
          <t>【一】流动资产</t>
        </is>
      </c>
    </row>
    <row r="6">
      <c r="A6" s="8" t="inlineStr">
        <is>
          <t>活期存款 / 货币基金</t>
        </is>
      </c>
      <c r="B6" s="9" t="n">
        <v>0</v>
      </c>
      <c r="D6" s="10" t="inlineStr">
        <is>
          <t>应至少覆盖 6 个月家庭支出</t>
        </is>
      </c>
    </row>
    <row r="7">
      <c r="A7" s="8" t="inlineStr">
        <is>
          <t>定期存款</t>
        </is>
      </c>
      <c r="B7" s="9" t="n">
        <v>0</v>
      </c>
      <c r="D7" s="10" t="inlineStr"/>
    </row>
    <row r="8">
      <c r="A8" s="8" t="inlineStr">
        <is>
          <t>短期理财 / 债基</t>
        </is>
      </c>
      <c r="B8" s="9" t="n">
        <v>0</v>
      </c>
      <c r="D8" s="10" t="inlineStr"/>
    </row>
    <row r="9">
      <c r="A9" s="7" t="inlineStr">
        <is>
          <t>【二】权益类资产</t>
        </is>
      </c>
    </row>
    <row r="10">
      <c r="A10" s="8" t="inlineStr">
        <is>
          <t>A 股 / 公募基金</t>
        </is>
      </c>
      <c r="B10" s="9" t="n">
        <v>0</v>
      </c>
      <c r="D10" s="10" t="inlineStr">
        <is>
          <t>请仅填股票市值</t>
        </is>
      </c>
    </row>
    <row r="11">
      <c r="A11" s="8" t="inlineStr">
        <is>
          <t>港股</t>
        </is>
      </c>
      <c r="B11" s="9" t="n">
        <v>0</v>
      </c>
      <c r="D11" s="10" t="inlineStr"/>
    </row>
    <row r="12">
      <c r="A12" s="8" t="inlineStr">
        <is>
          <t>美股 / 中概股（不含本公司 RSU）</t>
        </is>
      </c>
      <c r="B12" s="9" t="n">
        <v>0</v>
      </c>
      <c r="D12" s="10" t="inlineStr"/>
    </row>
    <row r="13">
      <c r="A13" s="8" t="inlineStr">
        <is>
          <t>本公司股票 / RSU / ESOP（按当前市价）</t>
        </is>
      </c>
      <c r="B13" s="9" t="n">
        <v>0</v>
      </c>
      <c r="D13" s="10" t="inlineStr">
        <is>
          <t>⚠️ 集中度风险关键项</t>
        </is>
      </c>
    </row>
    <row r="14">
      <c r="A14" s="7" t="inlineStr">
        <is>
          <t>【三】不动产</t>
        </is>
      </c>
    </row>
    <row r="15">
      <c r="A15" s="8" t="inlineStr">
        <is>
          <t>自住房（市值）</t>
        </is>
      </c>
      <c r="B15" s="9" t="n">
        <v>0</v>
      </c>
      <c r="D15" s="10" t="inlineStr"/>
    </row>
    <row r="16">
      <c r="A16" s="8" t="inlineStr">
        <is>
          <t>投资房产（市值）</t>
        </is>
      </c>
      <c r="B16" s="9" t="n">
        <v>0</v>
      </c>
      <c r="D16" s="10" t="inlineStr"/>
    </row>
    <row r="17">
      <c r="A17" s="7" t="inlineStr">
        <is>
          <t>【四】保险与其他</t>
        </is>
      </c>
    </row>
    <row r="18">
      <c r="A18" s="8" t="inlineStr">
        <is>
          <t>已有保险现金价值（按账户值）</t>
        </is>
      </c>
      <c r="B18" s="9" t="n">
        <v>0</v>
      </c>
      <c r="D18" s="10" t="inlineStr">
        <is>
          <t>内地 / 香港保单合计</t>
        </is>
      </c>
    </row>
    <row r="19">
      <c r="A19" s="8" t="inlineStr">
        <is>
          <t>海外资产（折算人民币）</t>
        </is>
      </c>
      <c r="B19" s="9" t="n">
        <v>0</v>
      </c>
      <c r="D19" s="10" t="inlineStr">
        <is>
          <t>海外房产 / 海外账户</t>
        </is>
      </c>
    </row>
    <row r="20">
      <c r="A20" s="11" t="inlineStr">
        <is>
          <t>总资产（自动）</t>
        </is>
      </c>
      <c r="B20" s="11">
        <f>SUM(B6:B8)+SUM(B10:B13)+SUM(B15:B16)+SUM(B18:B19)</f>
        <v/>
      </c>
    </row>
    <row r="22">
      <c r="A22" s="7" t="inlineStr">
        <is>
          <t>【五】负债</t>
        </is>
      </c>
    </row>
    <row r="23">
      <c r="A23" s="8" t="inlineStr">
        <is>
          <t>住房贷款余额</t>
        </is>
      </c>
      <c r="B23" s="9" t="n">
        <v>0</v>
      </c>
      <c r="D23" s="10" t="inlineStr"/>
    </row>
    <row r="24">
      <c r="A24" s="8" t="inlineStr">
        <is>
          <t>车贷</t>
        </is>
      </c>
      <c r="B24" s="9" t="n">
        <v>0</v>
      </c>
      <c r="D24" s="10" t="inlineStr"/>
    </row>
    <row r="25">
      <c r="A25" s="8" t="inlineStr">
        <is>
          <t>信用卡 / 消费信贷</t>
        </is>
      </c>
      <c r="B25" s="9" t="n">
        <v>0</v>
      </c>
      <c r="D25" s="10" t="inlineStr"/>
    </row>
    <row r="26">
      <c r="A26" s="8" t="inlineStr">
        <is>
          <t>其他负债</t>
        </is>
      </c>
      <c r="B26" s="9" t="n">
        <v>0</v>
      </c>
      <c r="D26" s="10" t="inlineStr"/>
    </row>
    <row r="27">
      <c r="A27" s="11" t="inlineStr">
        <is>
          <t>总负债（自动）</t>
        </is>
      </c>
      <c r="B27" s="11">
        <f>SUM(B23:B26)</f>
        <v/>
      </c>
    </row>
    <row r="29">
      <c r="A29" s="11" t="inlineStr">
        <is>
          <t>净资产（总资产 - 总负债）</t>
        </is>
      </c>
      <c r="B29" s="11">
        <f>B20-B27</f>
        <v/>
      </c>
    </row>
    <row r="31">
      <c r="A31" s="12" t="inlineStr">
        <is>
          <t>请填家庭月开支（万元）</t>
        </is>
      </c>
      <c r="B31" s="9" t="n">
        <v>2</v>
      </c>
      <c r="D31" s="13" t="inlineStr">
        <is>
          <t>用于计算流动性比率（应至少覆盖 6 个月支出）</t>
        </is>
      </c>
    </row>
    <row r="32">
      <c r="A32" s="7" t="inlineStr">
        <is>
          <t>【关键指标 · CPA 自动诊断】</t>
        </is>
      </c>
    </row>
    <row r="33">
      <c r="A33" s="8" t="inlineStr">
        <is>
          <t>负债率（总负债 / 总资产）</t>
        </is>
      </c>
      <c r="B33" s="14">
        <f>IF(B20=0,0,B27/B20)</f>
        <v/>
      </c>
      <c r="D33" s="10" t="inlineStr">
        <is>
          <t>健康 &lt; 40%；警戒 40-60%；危险 &gt; 60%</t>
        </is>
      </c>
    </row>
    <row r="34">
      <c r="A34" s="8" t="inlineStr">
        <is>
          <t>单一股票集中度（本公司股票 / 净资产）</t>
        </is>
      </c>
      <c r="B34" s="14">
        <f>IF(B29=0,0,B13/B29)</f>
        <v/>
      </c>
      <c r="D34" s="10" t="inlineStr">
        <is>
          <t>健康 &lt; 20%；警戒 20-50%；危险 &gt; 50%</t>
        </is>
      </c>
    </row>
    <row r="35">
      <c r="A35" s="8" t="inlineStr">
        <is>
          <t>权益类资产占比</t>
        </is>
      </c>
      <c r="B35" s="14">
        <f>IF(B20=0,0,(B10+B11+B12+B13)/B20)</f>
        <v/>
      </c>
      <c r="D35" s="10" t="inlineStr">
        <is>
          <t>建议 30-60%</t>
        </is>
      </c>
    </row>
    <row r="36">
      <c r="A36" s="8" t="inlineStr">
        <is>
          <t>流动性比率（流动资产 / 月开支×6）</t>
        </is>
      </c>
      <c r="B36" s="14">
        <f>IF(B31=0,0,SUM(B6:B8)/(B31*6))</f>
        <v/>
      </c>
      <c r="D36" s="10" t="inlineStr">
        <is>
          <t>应 ≥ 1，否则应急金不足</t>
        </is>
      </c>
    </row>
  </sheetData>
  <mergeCells count="8">
    <mergeCell ref="A1:D1"/>
    <mergeCell ref="A5:D5"/>
    <mergeCell ref="A9:D9"/>
    <mergeCell ref="A17:D17"/>
    <mergeCell ref="A22:D22"/>
    <mergeCell ref="A2:D2"/>
    <mergeCell ref="A32:D32"/>
    <mergeCell ref="A14:D14"/>
  </mergeCells>
  <conditionalFormatting sqref="B34">
    <cfRule type="cellIs" priority="1" operator="greaterThan" dxfId="0">
      <formula>0.5</formula>
    </cfRule>
    <cfRule type="cellIs" priority="2" operator="greaterThan" dxfId="1">
      <formula>0.2</formula>
    </cfRule>
  </conditionalFormatting>
  <conditionalFormatting sqref="B33">
    <cfRule type="cellIs" priority="3" operator="greaterThan" dxfId="0">
      <formula>0.6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50" customWidth="1" min="4" max="4"/>
  </cols>
  <sheetData>
    <row r="1" ht="30" customHeight="1">
      <c r="A1" s="1" t="inlineStr">
        <is>
          <t>年度收入结构 · CPA 视角</t>
        </is>
      </c>
    </row>
    <row r="2">
      <c r="A2" s="2" t="inlineStr">
        <is>
          <t>请填写最近 1 个完整年度的税前收入（万元）</t>
        </is>
      </c>
    </row>
    <row r="4">
      <c r="A4" s="3" t="inlineStr">
        <is>
          <t>项目</t>
        </is>
      </c>
      <c r="B4" s="3" t="inlineStr">
        <is>
          <t>本人金额（万元）</t>
        </is>
      </c>
      <c r="C4" s="3" t="inlineStr">
        <is>
          <t>配偶金额（万元）</t>
        </is>
      </c>
      <c r="D4" s="3" t="inlineStr">
        <is>
          <t>备注</t>
        </is>
      </c>
    </row>
    <row r="5">
      <c r="A5" s="8" t="inlineStr">
        <is>
          <t>税前固定工资</t>
        </is>
      </c>
      <c r="B5" s="9" t="n">
        <v>0</v>
      </c>
      <c r="C5" s="9" t="n">
        <v>0</v>
      </c>
      <c r="D5" s="10" t="inlineStr">
        <is>
          <t>不含奖金</t>
        </is>
      </c>
    </row>
    <row r="6">
      <c r="A6" s="8" t="inlineStr">
        <is>
          <t>年终奖 / 绩效</t>
        </is>
      </c>
      <c r="B6" s="9" t="n">
        <v>0</v>
      </c>
      <c r="C6" s="9" t="n">
        <v>0</v>
      </c>
      <c r="D6" s="10" t="inlineStr"/>
    </row>
    <row r="7">
      <c r="A7" s="8" t="inlineStr">
        <is>
          <t>RSU 归属（按授予日市价）</t>
        </is>
      </c>
      <c r="B7" s="9" t="n">
        <v>0</v>
      </c>
      <c r="C7" s="9" t="n">
        <v>0</v>
      </c>
      <c r="D7" s="10" t="inlineStr">
        <is>
          <t>⚠️ 行权时按工资薪金 45% 边际税率扣税</t>
        </is>
      </c>
    </row>
    <row r="8">
      <c r="A8" s="8" t="inlineStr">
        <is>
          <t>期权行权收益</t>
        </is>
      </c>
      <c r="B8" s="9" t="n">
        <v>0</v>
      </c>
      <c r="C8" s="9" t="n">
        <v>0</v>
      </c>
      <c r="D8" s="10" t="inlineStr"/>
    </row>
    <row r="9">
      <c r="A9" s="8" t="inlineStr">
        <is>
          <t>股息分红</t>
        </is>
      </c>
      <c r="B9" s="9" t="n">
        <v>0</v>
      </c>
      <c r="C9" s="9" t="n">
        <v>0</v>
      </c>
      <c r="D9" s="10" t="inlineStr">
        <is>
          <t>股票分红 / 基金分红</t>
        </is>
      </c>
    </row>
    <row r="10">
      <c r="A10" s="8" t="inlineStr">
        <is>
          <t>租金收入</t>
        </is>
      </c>
      <c r="B10" s="9" t="n">
        <v>0</v>
      </c>
      <c r="C10" s="9" t="n">
        <v>0</v>
      </c>
      <c r="D10" s="10" t="inlineStr"/>
    </row>
    <row r="11">
      <c r="A11" s="8" t="inlineStr">
        <is>
          <t>副业收入</t>
        </is>
      </c>
      <c r="B11" s="9" t="n">
        <v>0</v>
      </c>
      <c r="C11" s="9" t="n">
        <v>0</v>
      </c>
      <c r="D11" s="10" t="inlineStr"/>
    </row>
    <row r="12">
      <c r="A12" s="8" t="inlineStr">
        <is>
          <t>其他</t>
        </is>
      </c>
      <c r="B12" s="9" t="n">
        <v>0</v>
      </c>
      <c r="C12" s="9" t="n">
        <v>0</v>
      </c>
      <c r="D12" s="10" t="inlineStr"/>
    </row>
    <row r="13">
      <c r="A13" s="11" t="inlineStr">
        <is>
          <t>本人税前总收入（自动）</t>
        </is>
      </c>
      <c r="B13" s="11">
        <f>SUM(B5:B12)</f>
        <v/>
      </c>
      <c r="C13" s="11">
        <f>SUM(C5:C12)</f>
        <v/>
      </c>
    </row>
    <row r="14">
      <c r="A14" s="11" t="inlineStr">
        <is>
          <t>家庭税前总收入（自动）</t>
        </is>
      </c>
      <c r="B14" s="11">
        <f>B13+C13</f>
        <v/>
      </c>
    </row>
    <row r="16">
      <c r="A16" s="7" t="inlineStr">
        <is>
          <t>【收入结构关键比率】</t>
        </is>
      </c>
    </row>
    <row r="17">
      <c r="A17" s="8" t="inlineStr">
        <is>
          <t>RSU + 期权占比</t>
        </is>
      </c>
      <c r="B17" s="14">
        <f>IF(B14=0,0,(B7+B8+C7+C8)/B14)</f>
        <v/>
      </c>
      <c r="D17" s="13" t="inlineStr">
        <is>
          <t>&gt; 30% = 收入波动风险高</t>
        </is>
      </c>
    </row>
    <row r="18">
      <c r="A18" s="8" t="inlineStr">
        <is>
          <t>被动收入占比</t>
        </is>
      </c>
      <c r="B18" s="14">
        <f>IF(B14=0,0,(B9+B10+C9+C10)/B14)</f>
        <v/>
      </c>
      <c r="D18" s="13" t="inlineStr">
        <is>
          <t>建议 30 岁后逐年提升</t>
        </is>
      </c>
    </row>
  </sheetData>
  <mergeCells count="3">
    <mergeCell ref="A1:D1"/>
    <mergeCell ref="A16:D16"/>
    <mergeCell ref="A2:D2"/>
  </mergeCell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45"/>
  <sheetViews>
    <sheetView workbookViewId="0">
      <selection activeCell="A1" sqref="A1"/>
    </sheetView>
  </sheetViews>
  <sheetFormatPr baseColWidth="8" defaultRowHeight="15"/>
  <cols>
    <col width="8" customWidth="1" min="1" max="1"/>
    <col width="8" customWidth="1" min="2" max="2"/>
    <col width="14" customWidth="1" min="3" max="3"/>
    <col width="14" customWidth="1" min="4" max="4"/>
    <col width="14" customWidth="1" min="5" max="5"/>
    <col width="16" customWidth="1" min="6" max="6"/>
    <col width="18" customWidth="1" min="7" max="7"/>
    <col width="22" customWidth="1" min="8" max="8"/>
  </cols>
  <sheetData>
    <row r="1" ht="30" customHeight="1">
      <c r="A1" s="1" t="inlineStr">
        <is>
          <t>30 年家庭现金流模拟 · 基线情境（Baseline Scenario）</t>
        </is>
      </c>
    </row>
    <row r="2">
      <c r="A2" s="2" t="inlineStr">
        <is>
          <t>请先在【参数区】填写假设；模型自动模拟 30 年净资产曲线</t>
        </is>
      </c>
    </row>
    <row r="4">
      <c r="A4" s="7" t="inlineStr">
        <is>
          <t>【参数区】请填写假设</t>
        </is>
      </c>
    </row>
    <row r="5">
      <c r="A5" s="8" t="inlineStr">
        <is>
          <t>当前年度家庭税前总收入（万元）</t>
        </is>
      </c>
      <c r="B5" s="9" t="n">
        <v>100</v>
      </c>
      <c r="C5" s="10" t="inlineStr">
        <is>
          <t>从【3_收入构成】B14 同步</t>
        </is>
      </c>
    </row>
    <row r="6">
      <c r="A6" s="8" t="inlineStr">
        <is>
          <t>当前年度家庭支出（万元）</t>
        </is>
      </c>
      <c r="B6" s="9" t="n">
        <v>50</v>
      </c>
      <c r="C6" s="10" t="inlineStr">
        <is>
          <t>含住房、教育、生活、保险等</t>
        </is>
      </c>
    </row>
    <row r="7">
      <c r="A7" s="8" t="inlineStr">
        <is>
          <t>收入年增长率</t>
        </is>
      </c>
      <c r="B7" s="15" t="n">
        <v>0.05</v>
      </c>
      <c r="C7" s="10" t="inlineStr">
        <is>
          <t>5% 偏积极，3% 中性，0% 保守</t>
        </is>
      </c>
    </row>
    <row r="8">
      <c r="A8" s="8" t="inlineStr">
        <is>
          <t>支出年增长率（通胀）</t>
        </is>
      </c>
      <c r="B8" s="15" t="n">
        <v>0.03</v>
      </c>
      <c r="C8" s="10" t="inlineStr">
        <is>
          <t>3% 内地 CPI 长期均值</t>
        </is>
      </c>
    </row>
    <row r="9">
      <c r="A9" s="8" t="inlineStr">
        <is>
          <t>当前家庭净资产（万元）</t>
        </is>
      </c>
      <c r="B9" s="9" t="n">
        <v>500</v>
      </c>
      <c r="C9" s="10" t="inlineStr">
        <is>
          <t>从【2_资产负债表】B29 同步</t>
        </is>
      </c>
    </row>
    <row r="10">
      <c r="A10" s="8" t="inlineStr">
        <is>
          <t>投资综合年回报率</t>
        </is>
      </c>
      <c r="B10" s="15" t="n">
        <v>0.06</v>
      </c>
      <c r="C10" s="10" t="inlineStr">
        <is>
          <t>股债组合 6%，纯储蓄 3%</t>
        </is>
      </c>
    </row>
    <row r="11">
      <c r="A11" s="8" t="inlineStr">
        <is>
          <t>退休年龄</t>
        </is>
      </c>
      <c r="B11" s="9" t="n">
        <v>55</v>
      </c>
      <c r="C11" s="10" t="inlineStr">
        <is>
          <t>55 岁开始无主动收入</t>
        </is>
      </c>
    </row>
    <row r="12">
      <c r="A12" s="8" t="inlineStr">
        <is>
          <t>当前年龄</t>
        </is>
      </c>
      <c r="B12" s="9" t="n">
        <v>35</v>
      </c>
      <c r="C12" s="10" t="inlineStr">
        <is>
          <t>从【1_基本信息】同步</t>
        </is>
      </c>
    </row>
    <row r="14">
      <c r="A14" s="7" t="inlineStr">
        <is>
          <t>【模拟结果】30 年逐年净资产</t>
        </is>
      </c>
    </row>
    <row r="15">
      <c r="A15" s="3" t="inlineStr">
        <is>
          <t>年份N</t>
        </is>
      </c>
      <c r="B15" s="3" t="inlineStr">
        <is>
          <t>年龄</t>
        </is>
      </c>
      <c r="C15" s="3" t="inlineStr">
        <is>
          <t>收入(万元)</t>
        </is>
      </c>
      <c r="D15" s="3" t="inlineStr">
        <is>
          <t>支出(万元)</t>
        </is>
      </c>
      <c r="E15" s="3" t="inlineStr">
        <is>
          <t>储蓄(万元)</t>
        </is>
      </c>
      <c r="F15" s="3" t="inlineStr">
        <is>
          <t>投资收益(万元)</t>
        </is>
      </c>
      <c r="G15" s="3" t="inlineStr">
        <is>
          <t>年末净资产(万元)</t>
        </is>
      </c>
      <c r="H15" s="3" t="inlineStr">
        <is>
          <t>说明</t>
        </is>
      </c>
    </row>
    <row r="16">
      <c r="A16" s="16" t="n">
        <v>1</v>
      </c>
      <c r="B16" s="16">
        <f>B12+0</f>
        <v/>
      </c>
      <c r="C16" s="17">
        <f>IF(B12+0&gt;=B11,0,B5*(1+B7)^(0))</f>
        <v/>
      </c>
      <c r="D16" s="17">
        <f>B6*(1+B8)^(0)</f>
        <v/>
      </c>
      <c r="E16" s="17">
        <f>C16-D16</f>
        <v/>
      </c>
      <c r="F16" s="17">
        <f>B9*B10</f>
        <v/>
      </c>
      <c r="G16" s="18">
        <f>B9+E16+F16</f>
        <v/>
      </c>
    </row>
    <row r="17">
      <c r="A17" s="16" t="n">
        <v>2</v>
      </c>
      <c r="B17" s="16">
        <f>B12+1</f>
        <v/>
      </c>
      <c r="C17" s="17">
        <f>IF(B12+1&gt;=B11,0,B5*(1+B7)^(1))</f>
        <v/>
      </c>
      <c r="D17" s="17">
        <f>B6*(1+B8)^(1)</f>
        <v/>
      </c>
      <c r="E17" s="17">
        <f>C17-D17</f>
        <v/>
      </c>
      <c r="F17" s="17">
        <f>G16*B10</f>
        <v/>
      </c>
      <c r="G17" s="18">
        <f>G16+E17+F17</f>
        <v/>
      </c>
    </row>
    <row r="18">
      <c r="A18" s="16" t="n">
        <v>3</v>
      </c>
      <c r="B18" s="16">
        <f>B12+2</f>
        <v/>
      </c>
      <c r="C18" s="17">
        <f>IF(B12+2&gt;=B11,0,B5*(1+B7)^(2))</f>
        <v/>
      </c>
      <c r="D18" s="17">
        <f>B6*(1+B8)^(2)</f>
        <v/>
      </c>
      <c r="E18" s="17">
        <f>C18-D18</f>
        <v/>
      </c>
      <c r="F18" s="17">
        <f>G17*B10</f>
        <v/>
      </c>
      <c r="G18" s="18">
        <f>G17+E18+F18</f>
        <v/>
      </c>
    </row>
    <row r="19">
      <c r="A19" s="16" t="n">
        <v>4</v>
      </c>
      <c r="B19" s="16">
        <f>B12+3</f>
        <v/>
      </c>
      <c r="C19" s="17">
        <f>IF(B12+3&gt;=B11,0,B5*(1+B7)^(3))</f>
        <v/>
      </c>
      <c r="D19" s="17">
        <f>B6*(1+B8)^(3)</f>
        <v/>
      </c>
      <c r="E19" s="17">
        <f>C19-D19</f>
        <v/>
      </c>
      <c r="F19" s="17">
        <f>G18*B10</f>
        <v/>
      </c>
      <c r="G19" s="18">
        <f>G18+E19+F19</f>
        <v/>
      </c>
    </row>
    <row r="20">
      <c r="A20" s="16" t="n">
        <v>5</v>
      </c>
      <c r="B20" s="16">
        <f>B12+4</f>
        <v/>
      </c>
      <c r="C20" s="17">
        <f>IF(B12+4&gt;=B11,0,B5*(1+B7)^(4))</f>
        <v/>
      </c>
      <c r="D20" s="17">
        <f>B6*(1+B8)^(4)</f>
        <v/>
      </c>
      <c r="E20" s="17">
        <f>C20-D20</f>
        <v/>
      </c>
      <c r="F20" s="17">
        <f>G19*B10</f>
        <v/>
      </c>
      <c r="G20" s="18">
        <f>G19+E20+F20</f>
        <v/>
      </c>
    </row>
    <row r="21">
      <c r="A21" s="16" t="n">
        <v>6</v>
      </c>
      <c r="B21" s="16">
        <f>B12+5</f>
        <v/>
      </c>
      <c r="C21" s="17">
        <f>IF(B12+5&gt;=B11,0,B5*(1+B7)^(5))</f>
        <v/>
      </c>
      <c r="D21" s="17">
        <f>B6*(1+B8)^(5)</f>
        <v/>
      </c>
      <c r="E21" s="17">
        <f>C21-D21</f>
        <v/>
      </c>
      <c r="F21" s="17">
        <f>G20*B10</f>
        <v/>
      </c>
      <c r="G21" s="18">
        <f>G20+E21+F21</f>
        <v/>
      </c>
    </row>
    <row r="22">
      <c r="A22" s="16" t="n">
        <v>7</v>
      </c>
      <c r="B22" s="16">
        <f>B12+6</f>
        <v/>
      </c>
      <c r="C22" s="17">
        <f>IF(B12+6&gt;=B11,0,B5*(1+B7)^(6))</f>
        <v/>
      </c>
      <c r="D22" s="17">
        <f>B6*(1+B8)^(6)</f>
        <v/>
      </c>
      <c r="E22" s="17">
        <f>C22-D22</f>
        <v/>
      </c>
      <c r="F22" s="17">
        <f>G21*B10</f>
        <v/>
      </c>
      <c r="G22" s="18">
        <f>G21+E22+F22</f>
        <v/>
      </c>
    </row>
    <row r="23">
      <c r="A23" s="16" t="n">
        <v>8</v>
      </c>
      <c r="B23" s="16">
        <f>B12+7</f>
        <v/>
      </c>
      <c r="C23" s="17">
        <f>IF(B12+7&gt;=B11,0,B5*(1+B7)^(7))</f>
        <v/>
      </c>
      <c r="D23" s="17">
        <f>B6*(1+B8)^(7)</f>
        <v/>
      </c>
      <c r="E23" s="17">
        <f>C23-D23</f>
        <v/>
      </c>
      <c r="F23" s="17">
        <f>G22*B10</f>
        <v/>
      </c>
      <c r="G23" s="18">
        <f>G22+E23+F23</f>
        <v/>
      </c>
    </row>
    <row r="24">
      <c r="A24" s="16" t="n">
        <v>9</v>
      </c>
      <c r="B24" s="16">
        <f>B12+8</f>
        <v/>
      </c>
      <c r="C24" s="17">
        <f>IF(B12+8&gt;=B11,0,B5*(1+B7)^(8))</f>
        <v/>
      </c>
      <c r="D24" s="17">
        <f>B6*(1+B8)^(8)</f>
        <v/>
      </c>
      <c r="E24" s="17">
        <f>C24-D24</f>
        <v/>
      </c>
      <c r="F24" s="17">
        <f>G23*B10</f>
        <v/>
      </c>
      <c r="G24" s="18">
        <f>G23+E24+F24</f>
        <v/>
      </c>
    </row>
    <row r="25">
      <c r="A25" s="16" t="n">
        <v>10</v>
      </c>
      <c r="B25" s="16">
        <f>B12+9</f>
        <v/>
      </c>
      <c r="C25" s="17">
        <f>IF(B12+9&gt;=B11,0,B5*(1+B7)^(9))</f>
        <v/>
      </c>
      <c r="D25" s="17">
        <f>B6*(1+B8)^(9)</f>
        <v/>
      </c>
      <c r="E25" s="17">
        <f>C25-D25</f>
        <v/>
      </c>
      <c r="F25" s="17">
        <f>G24*B10</f>
        <v/>
      </c>
      <c r="G25" s="18">
        <f>G24+E25+F25</f>
        <v/>
      </c>
    </row>
    <row r="26">
      <c r="A26" s="16" t="n">
        <v>11</v>
      </c>
      <c r="B26" s="16">
        <f>B12+10</f>
        <v/>
      </c>
      <c r="C26" s="17">
        <f>IF(B12+10&gt;=B11,0,B5*(1+B7)^(10))</f>
        <v/>
      </c>
      <c r="D26" s="17">
        <f>B6*(1+B8)^(10)</f>
        <v/>
      </c>
      <c r="E26" s="17">
        <f>C26-D26</f>
        <v/>
      </c>
      <c r="F26" s="17">
        <f>G25*B10</f>
        <v/>
      </c>
      <c r="G26" s="18">
        <f>G25+E26+F26</f>
        <v/>
      </c>
    </row>
    <row r="27">
      <c r="A27" s="16" t="n">
        <v>12</v>
      </c>
      <c r="B27" s="16">
        <f>B12+11</f>
        <v/>
      </c>
      <c r="C27" s="17">
        <f>IF(B12+11&gt;=B11,0,B5*(1+B7)^(11))</f>
        <v/>
      </c>
      <c r="D27" s="17">
        <f>B6*(1+B8)^(11)</f>
        <v/>
      </c>
      <c r="E27" s="17">
        <f>C27-D27</f>
        <v/>
      </c>
      <c r="F27" s="17">
        <f>G26*B10</f>
        <v/>
      </c>
      <c r="G27" s="18">
        <f>G26+E27+F27</f>
        <v/>
      </c>
    </row>
    <row r="28">
      <c r="A28" s="16" t="n">
        <v>13</v>
      </c>
      <c r="B28" s="16">
        <f>B12+12</f>
        <v/>
      </c>
      <c r="C28" s="17">
        <f>IF(B12+12&gt;=B11,0,B5*(1+B7)^(12))</f>
        <v/>
      </c>
      <c r="D28" s="17">
        <f>B6*(1+B8)^(12)</f>
        <v/>
      </c>
      <c r="E28" s="17">
        <f>C28-D28</f>
        <v/>
      </c>
      <c r="F28" s="17">
        <f>G27*B10</f>
        <v/>
      </c>
      <c r="G28" s="18">
        <f>G27+E28+F28</f>
        <v/>
      </c>
    </row>
    <row r="29">
      <c r="A29" s="16" t="n">
        <v>14</v>
      </c>
      <c r="B29" s="16">
        <f>B12+13</f>
        <v/>
      </c>
      <c r="C29" s="17">
        <f>IF(B12+13&gt;=B11,0,B5*(1+B7)^(13))</f>
        <v/>
      </c>
      <c r="D29" s="17">
        <f>B6*(1+B8)^(13)</f>
        <v/>
      </c>
      <c r="E29" s="17">
        <f>C29-D29</f>
        <v/>
      </c>
      <c r="F29" s="17">
        <f>G28*B10</f>
        <v/>
      </c>
      <c r="G29" s="18">
        <f>G28+E29+F29</f>
        <v/>
      </c>
    </row>
    <row r="30">
      <c r="A30" s="16" t="n">
        <v>15</v>
      </c>
      <c r="B30" s="16">
        <f>B12+14</f>
        <v/>
      </c>
      <c r="C30" s="17">
        <f>IF(B12+14&gt;=B11,0,B5*(1+B7)^(14))</f>
        <v/>
      </c>
      <c r="D30" s="17">
        <f>B6*(1+B8)^(14)</f>
        <v/>
      </c>
      <c r="E30" s="17">
        <f>C30-D30</f>
        <v/>
      </c>
      <c r="F30" s="17">
        <f>G29*B10</f>
        <v/>
      </c>
      <c r="G30" s="18">
        <f>G29+E30+F30</f>
        <v/>
      </c>
    </row>
    <row r="31">
      <c r="A31" s="16" t="n">
        <v>16</v>
      </c>
      <c r="B31" s="16">
        <f>B12+15</f>
        <v/>
      </c>
      <c r="C31" s="17">
        <f>IF(B12+15&gt;=B11,0,B5*(1+B7)^(15))</f>
        <v/>
      </c>
      <c r="D31" s="17">
        <f>B6*(1+B8)^(15)</f>
        <v/>
      </c>
      <c r="E31" s="17">
        <f>C31-D31</f>
        <v/>
      </c>
      <c r="F31" s="17">
        <f>G30*B10</f>
        <v/>
      </c>
      <c r="G31" s="18">
        <f>G30+E31+F31</f>
        <v/>
      </c>
    </row>
    <row r="32">
      <c r="A32" s="16" t="n">
        <v>17</v>
      </c>
      <c r="B32" s="16">
        <f>B12+16</f>
        <v/>
      </c>
      <c r="C32" s="17">
        <f>IF(B12+16&gt;=B11,0,B5*(1+B7)^(16))</f>
        <v/>
      </c>
      <c r="D32" s="17">
        <f>B6*(1+B8)^(16)</f>
        <v/>
      </c>
      <c r="E32" s="17">
        <f>C32-D32</f>
        <v/>
      </c>
      <c r="F32" s="17">
        <f>G31*B10</f>
        <v/>
      </c>
      <c r="G32" s="18">
        <f>G31+E32+F32</f>
        <v/>
      </c>
    </row>
    <row r="33">
      <c r="A33" s="16" t="n">
        <v>18</v>
      </c>
      <c r="B33" s="16">
        <f>B12+17</f>
        <v/>
      </c>
      <c r="C33" s="17">
        <f>IF(B12+17&gt;=B11,0,B5*(1+B7)^(17))</f>
        <v/>
      </c>
      <c r="D33" s="17">
        <f>B6*(1+B8)^(17)</f>
        <v/>
      </c>
      <c r="E33" s="17">
        <f>C33-D33</f>
        <v/>
      </c>
      <c r="F33" s="17">
        <f>G32*B10</f>
        <v/>
      </c>
      <c r="G33" s="18">
        <f>G32+E33+F33</f>
        <v/>
      </c>
    </row>
    <row r="34">
      <c r="A34" s="16" t="n">
        <v>19</v>
      </c>
      <c r="B34" s="16">
        <f>B12+18</f>
        <v/>
      </c>
      <c r="C34" s="17">
        <f>IF(B12+18&gt;=B11,0,B5*(1+B7)^(18))</f>
        <v/>
      </c>
      <c r="D34" s="17">
        <f>B6*(1+B8)^(18)</f>
        <v/>
      </c>
      <c r="E34" s="17">
        <f>C34-D34</f>
        <v/>
      </c>
      <c r="F34" s="17">
        <f>G33*B10</f>
        <v/>
      </c>
      <c r="G34" s="18">
        <f>G33+E34+F34</f>
        <v/>
      </c>
    </row>
    <row r="35">
      <c r="A35" s="16" t="n">
        <v>20</v>
      </c>
      <c r="B35" s="16">
        <f>B12+19</f>
        <v/>
      </c>
      <c r="C35" s="17">
        <f>IF(B12+19&gt;=B11,0,B5*(1+B7)^(19))</f>
        <v/>
      </c>
      <c r="D35" s="17">
        <f>B6*(1+B8)^(19)</f>
        <v/>
      </c>
      <c r="E35" s="17">
        <f>C35-D35</f>
        <v/>
      </c>
      <c r="F35" s="17">
        <f>G34*B10</f>
        <v/>
      </c>
      <c r="G35" s="18">
        <f>G34+E35+F35</f>
        <v/>
      </c>
      <c r="H35" s="13" t="inlineStr">
        <is>
          <t>退休前关键节点</t>
        </is>
      </c>
    </row>
    <row r="36">
      <c r="A36" s="16" t="n">
        <v>21</v>
      </c>
      <c r="B36" s="16">
        <f>B12+20</f>
        <v/>
      </c>
      <c r="C36" s="17">
        <f>IF(B12+20&gt;=B11,0,B5*(1+B7)^(20))</f>
        <v/>
      </c>
      <c r="D36" s="17">
        <f>B6*(1+B8)^(20)</f>
        <v/>
      </c>
      <c r="E36" s="17">
        <f>C36-D36</f>
        <v/>
      </c>
      <c r="F36" s="17">
        <f>G35*B10</f>
        <v/>
      </c>
      <c r="G36" s="18">
        <f>G35+E36+F36</f>
        <v/>
      </c>
    </row>
    <row r="37">
      <c r="A37" s="16" t="n">
        <v>22</v>
      </c>
      <c r="B37" s="16">
        <f>B12+21</f>
        <v/>
      </c>
      <c r="C37" s="17">
        <f>IF(B12+21&gt;=B11,0,B5*(1+B7)^(21))</f>
        <v/>
      </c>
      <c r="D37" s="17">
        <f>B6*(1+B8)^(21)</f>
        <v/>
      </c>
      <c r="E37" s="17">
        <f>C37-D37</f>
        <v/>
      </c>
      <c r="F37" s="17">
        <f>G36*B10</f>
        <v/>
      </c>
      <c r="G37" s="18">
        <f>G36+E37+F37</f>
        <v/>
      </c>
    </row>
    <row r="38">
      <c r="A38" s="16" t="n">
        <v>23</v>
      </c>
      <c r="B38" s="16">
        <f>B12+22</f>
        <v/>
      </c>
      <c r="C38" s="17">
        <f>IF(B12+22&gt;=B11,0,B5*(1+B7)^(22))</f>
        <v/>
      </c>
      <c r="D38" s="17">
        <f>B6*(1+B8)^(22)</f>
        <v/>
      </c>
      <c r="E38" s="17">
        <f>C38-D38</f>
        <v/>
      </c>
      <c r="F38" s="17">
        <f>G37*B10</f>
        <v/>
      </c>
      <c r="G38" s="18">
        <f>G37+E38+F38</f>
        <v/>
      </c>
    </row>
    <row r="39">
      <c r="A39" s="16" t="n">
        <v>24</v>
      </c>
      <c r="B39" s="16">
        <f>B12+23</f>
        <v/>
      </c>
      <c r="C39" s="17">
        <f>IF(B12+23&gt;=B11,0,B5*(1+B7)^(23))</f>
        <v/>
      </c>
      <c r="D39" s="17">
        <f>B6*(1+B8)^(23)</f>
        <v/>
      </c>
      <c r="E39" s="17">
        <f>C39-D39</f>
        <v/>
      </c>
      <c r="F39" s="17">
        <f>G38*B10</f>
        <v/>
      </c>
      <c r="G39" s="18">
        <f>G38+E39+F39</f>
        <v/>
      </c>
    </row>
    <row r="40">
      <c r="A40" s="16" t="n">
        <v>25</v>
      </c>
      <c r="B40" s="16">
        <f>B12+24</f>
        <v/>
      </c>
      <c r="C40" s="17">
        <f>IF(B12+24&gt;=B11,0,B5*(1+B7)^(24))</f>
        <v/>
      </c>
      <c r="D40" s="17">
        <f>B6*(1+B8)^(24)</f>
        <v/>
      </c>
      <c r="E40" s="17">
        <f>C40-D40</f>
        <v/>
      </c>
      <c r="F40" s="17">
        <f>G39*B10</f>
        <v/>
      </c>
      <c r="G40" s="18">
        <f>G39+E40+F40</f>
        <v/>
      </c>
    </row>
    <row r="41">
      <c r="A41" s="16" t="n">
        <v>26</v>
      </c>
      <c r="B41" s="16">
        <f>B12+25</f>
        <v/>
      </c>
      <c r="C41" s="17">
        <f>IF(B12+25&gt;=B11,0,B5*(1+B7)^(25))</f>
        <v/>
      </c>
      <c r="D41" s="17">
        <f>B6*(1+B8)^(25)</f>
        <v/>
      </c>
      <c r="E41" s="17">
        <f>C41-D41</f>
        <v/>
      </c>
      <c r="F41" s="17">
        <f>G40*B10</f>
        <v/>
      </c>
      <c r="G41" s="18">
        <f>G40+E41+F41</f>
        <v/>
      </c>
    </row>
    <row r="42">
      <c r="A42" s="16" t="n">
        <v>27</v>
      </c>
      <c r="B42" s="16">
        <f>B12+26</f>
        <v/>
      </c>
      <c r="C42" s="17">
        <f>IF(B12+26&gt;=B11,0,B5*(1+B7)^(26))</f>
        <v/>
      </c>
      <c r="D42" s="17">
        <f>B6*(1+B8)^(26)</f>
        <v/>
      </c>
      <c r="E42" s="17">
        <f>C42-D42</f>
        <v/>
      </c>
      <c r="F42" s="17">
        <f>G41*B10</f>
        <v/>
      </c>
      <c r="G42" s="18">
        <f>G41+E42+F42</f>
        <v/>
      </c>
    </row>
    <row r="43">
      <c r="A43" s="16" t="n">
        <v>28</v>
      </c>
      <c r="B43" s="16">
        <f>B12+27</f>
        <v/>
      </c>
      <c r="C43" s="17">
        <f>IF(B12+27&gt;=B11,0,B5*(1+B7)^(27))</f>
        <v/>
      </c>
      <c r="D43" s="17">
        <f>B6*(1+B8)^(27)</f>
        <v/>
      </c>
      <c r="E43" s="17">
        <f>C43-D43</f>
        <v/>
      </c>
      <c r="F43" s="17">
        <f>G42*B10</f>
        <v/>
      </c>
      <c r="G43" s="18">
        <f>G42+E43+F43</f>
        <v/>
      </c>
    </row>
    <row r="44">
      <c r="A44" s="16" t="n">
        <v>29</v>
      </c>
      <c r="B44" s="16">
        <f>B12+28</f>
        <v/>
      </c>
      <c r="C44" s="17">
        <f>IF(B12+28&gt;=B11,0,B5*(1+B7)^(28))</f>
        <v/>
      </c>
      <c r="D44" s="17">
        <f>B6*(1+B8)^(28)</f>
        <v/>
      </c>
      <c r="E44" s="17">
        <f>C44-D44</f>
        <v/>
      </c>
      <c r="F44" s="17">
        <f>G43*B10</f>
        <v/>
      </c>
      <c r="G44" s="18">
        <f>G43+E44+F44</f>
        <v/>
      </c>
    </row>
    <row r="45">
      <c r="A45" s="16" t="n">
        <v>30</v>
      </c>
      <c r="B45" s="16">
        <f>B12+29</f>
        <v/>
      </c>
      <c r="C45" s="17">
        <f>IF(B12+29&gt;=B11,0,B5*(1+B7)^(29))</f>
        <v/>
      </c>
      <c r="D45" s="17">
        <f>B6*(1+B8)^(29)</f>
        <v/>
      </c>
      <c r="E45" s="17">
        <f>C45-D45</f>
        <v/>
      </c>
      <c r="F45" s="17">
        <f>G44*B10</f>
        <v/>
      </c>
      <c r="G45" s="18">
        <f>G44+E45+F45</f>
        <v/>
      </c>
      <c r="H45" s="13" t="inlineStr">
        <is>
          <t>30 年后净资产规模</t>
        </is>
      </c>
    </row>
  </sheetData>
  <mergeCells count="4">
    <mergeCell ref="A4:C4"/>
    <mergeCell ref="A14:H14"/>
    <mergeCell ref="A2:H2"/>
    <mergeCell ref="A1:H1"/>
  </mergeCells>
  <conditionalFormatting sqref="G16:G45">
    <cfRule type="colorScale" priority="1">
      <colorScale>
        <cfvo type="min"/>
        <cfvo type="percentile" val="50"/>
        <cfvo type="max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36" customWidth="1" min="3" max="3"/>
  </cols>
  <sheetData>
    <row r="1" ht="30" customHeight="1">
      <c r="A1" s="1" t="inlineStr">
        <is>
          <t>压力测试 · 极端情境下的家庭存活时间</t>
        </is>
      </c>
    </row>
    <row r="2">
      <c r="A2" s="2" t="inlineStr">
        <is>
          <t>3 种极端场景：测算从今天起家庭流动性能撑多少个月</t>
        </is>
      </c>
    </row>
    <row r="4">
      <c r="A4" s="7" t="inlineStr">
        <is>
          <t>【参数】</t>
        </is>
      </c>
    </row>
    <row r="5">
      <c r="A5" s="8" t="inlineStr">
        <is>
          <t>当前流动资产（万元）</t>
        </is>
      </c>
      <c r="B5" s="9" t="n">
        <v>50</v>
      </c>
      <c r="C5" s="10" t="inlineStr">
        <is>
          <t>现金 + 货币基金 + 短期理财，从【2_资产负债表】SUM(B6:B8) 同步</t>
        </is>
      </c>
    </row>
    <row r="6">
      <c r="A6" s="8" t="inlineStr">
        <is>
          <t>家庭月支出（万元）</t>
        </is>
      </c>
      <c r="B6" s="9" t="n">
        <v>2</v>
      </c>
      <c r="C6" s="10" t="inlineStr">
        <is>
          <t>从【2_资产负债表】D32 同步</t>
        </is>
      </c>
    </row>
    <row r="7">
      <c r="A7" s="8" t="inlineStr">
        <is>
          <t>当前权益类资产（万元）</t>
        </is>
      </c>
      <c r="B7" s="9" t="n">
        <v>200</v>
      </c>
      <c r="C7" s="10" t="inlineStr">
        <is>
          <t>股票 + 基金（不含本公司股票），按 70% 折现可变现</t>
        </is>
      </c>
    </row>
    <row r="8">
      <c r="A8" s="8" t="inlineStr">
        <is>
          <t>本公司股票市值（万元）</t>
        </is>
      </c>
      <c r="B8" s="9" t="n">
        <v>200</v>
      </c>
      <c r="C8" s="10" t="inlineStr">
        <is>
          <t>RSU + ESOP，腰斩场景按 -50%</t>
        </is>
      </c>
    </row>
    <row r="9">
      <c r="A9" s="8" t="inlineStr">
        <is>
          <t>已有保险年度可获理赔（万元）</t>
        </is>
      </c>
      <c r="B9" s="9" t="n">
        <v>0</v>
      </c>
      <c r="C9" s="10" t="inlineStr">
        <is>
          <t>重疾险保额；无保险则填 0</t>
        </is>
      </c>
    </row>
    <row r="11">
      <c r="A11" s="7" t="inlineStr">
        <is>
          <t>【场景 1：失业 18 个月（互联网中年危机）】</t>
        </is>
      </c>
    </row>
    <row r="12">
      <c r="A12" s="8" t="inlineStr">
        <is>
          <t>可用流动资产</t>
        </is>
      </c>
      <c r="B12" s="19">
        <f>B5+B7*0.7</f>
        <v/>
      </c>
      <c r="C12" s="13" t="inlineStr">
        <is>
          <t>现金 + 70% 折现的权益类</t>
        </is>
      </c>
    </row>
    <row r="13">
      <c r="A13" s="8" t="inlineStr">
        <is>
          <t>家庭支出可撑（月）</t>
        </is>
      </c>
      <c r="B13" s="20">
        <f>IF(B6=0,0,B12/B6)</f>
        <v/>
      </c>
      <c r="C13" s="13" t="inlineStr">
        <is>
          <t>健康 ≥ 18；警戒 6-18；危险 &lt; 6</t>
        </is>
      </c>
    </row>
    <row r="15">
      <c r="A15" s="7" t="inlineStr">
        <is>
          <t>【场景 2：罹患重疾 + 停工 24 个月】</t>
        </is>
      </c>
    </row>
    <row r="16">
      <c r="A16" s="8" t="inlineStr">
        <is>
          <t>可用流动资产 + 保险理赔</t>
        </is>
      </c>
      <c r="B16" s="19">
        <f>B5+B7*0.7+B9</f>
        <v/>
      </c>
    </row>
    <row r="17">
      <c r="A17" s="8" t="inlineStr">
        <is>
          <t>医疗 + 康复支出（24 个月，估）</t>
        </is>
      </c>
      <c r="B17" s="19">
        <f>B6*24*1.8</f>
        <v/>
      </c>
      <c r="C17" s="13" t="inlineStr">
        <is>
          <t>重疾期间支出按平时 1.8 倍</t>
        </is>
      </c>
    </row>
    <row r="18">
      <c r="A18" s="8" t="inlineStr">
        <is>
          <t>净缺口（万元）</t>
        </is>
      </c>
      <c r="B18" s="19">
        <f>B16-B17</f>
        <v/>
      </c>
      <c r="C18" s="13" t="inlineStr">
        <is>
          <t>负值 = 不够，建议提高重疾保额</t>
        </is>
      </c>
    </row>
    <row r="20">
      <c r="A20" s="7" t="inlineStr">
        <is>
          <t>【场景 3：本公司股票腰斩 -50%】</t>
        </is>
      </c>
    </row>
    <row r="21">
      <c r="A21" s="8" t="inlineStr">
        <is>
          <t>股票腰斩后净资产损失</t>
        </is>
      </c>
      <c r="B21" s="19">
        <f>B8*0.5</f>
        <v/>
      </c>
    </row>
    <row r="22">
      <c r="A22" s="8" t="inlineStr">
        <is>
          <t>损失占当前权益类比例</t>
        </is>
      </c>
      <c r="B22" s="14">
        <f>IF(B7+B8=0,0,B21/(B7+B8))</f>
        <v/>
      </c>
      <c r="C22" s="13" t="inlineStr">
        <is>
          <t>&gt; 30% = 集中度风险已实化</t>
        </is>
      </c>
    </row>
  </sheetData>
  <mergeCells count="6">
    <mergeCell ref="A4:E4"/>
    <mergeCell ref="A20:E20"/>
    <mergeCell ref="A2:E2"/>
    <mergeCell ref="A15:E15"/>
    <mergeCell ref="A11:E11"/>
    <mergeCell ref="A1:E1"/>
  </mergeCells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7"/>
  <sheetViews>
    <sheetView workbookViewId="0">
      <selection activeCell="A1" sqref="A1"/>
    </sheetView>
  </sheetViews>
  <sheetFormatPr baseColWidth="8" defaultRowHeight="15"/>
  <cols>
    <col width="32" customWidth="1" min="1" max="1"/>
    <col width="14" customWidth="1" min="2" max="2"/>
    <col width="14" customWidth="1" min="3" max="3"/>
    <col width="40" customWidth="1" min="4" max="4"/>
  </cols>
  <sheetData>
    <row r="1" ht="30" customHeight="1">
      <c r="A1" s="1" t="inlineStr">
        <is>
          <t>风险敞口自动诊断 · 8 项打分</t>
        </is>
      </c>
    </row>
    <row r="2">
      <c r="A2" s="2" t="inlineStr">
        <is>
          <t>本表所有数据自动从前 5 表读取，您不需要重复填写</t>
        </is>
      </c>
    </row>
    <row r="4">
      <c r="A4" s="3" t="inlineStr">
        <is>
          <t>维度</t>
        </is>
      </c>
      <c r="B4" s="3" t="inlineStr">
        <is>
          <t>当前值</t>
        </is>
      </c>
      <c r="C4" s="3" t="inlineStr">
        <is>
          <t>健康标准</t>
        </is>
      </c>
      <c r="D4" s="3" t="inlineStr">
        <is>
          <t>风险等级 / 建议</t>
        </is>
      </c>
    </row>
    <row r="5">
      <c r="A5" s="8" t="inlineStr">
        <is>
          <t>1. 单一股票集中度</t>
        </is>
      </c>
      <c r="B5" s="21">
        <f>'2_资产负债表'!B34</f>
        <v/>
      </c>
      <c r="C5" s="10" t="inlineStr">
        <is>
          <t>&lt; 20%</t>
        </is>
      </c>
      <c r="D5" s="10" t="inlineStr">
        <is>
          <t>&gt; 50% 危险，立即分散</t>
        </is>
      </c>
    </row>
    <row r="6">
      <c r="A6" s="8" t="inlineStr">
        <is>
          <t>2. 负债率</t>
        </is>
      </c>
      <c r="B6" s="21">
        <f>'2_资产负债表'!B33</f>
        <v/>
      </c>
      <c r="C6" s="10" t="inlineStr">
        <is>
          <t>&lt; 40%</t>
        </is>
      </c>
      <c r="D6" s="10" t="inlineStr">
        <is>
          <t>&gt; 60% 危险，控制新增负债</t>
        </is>
      </c>
    </row>
    <row r="7">
      <c r="A7" s="8" t="inlineStr">
        <is>
          <t>3. 流动性比率</t>
        </is>
      </c>
      <c r="B7" s="21">
        <f>'2_资产负债表'!B36</f>
        <v/>
      </c>
      <c r="C7" s="10" t="inlineStr">
        <is>
          <t>≥ 1</t>
        </is>
      </c>
      <c r="D7" s="10" t="inlineStr">
        <is>
          <t>&lt; 1 应急金不足，立即补强</t>
        </is>
      </c>
    </row>
    <row r="8">
      <c r="A8" s="8" t="inlineStr">
        <is>
          <t>4. 权益类资产占比</t>
        </is>
      </c>
      <c r="B8" s="21">
        <f>'2_资产负债表'!B35</f>
        <v/>
      </c>
      <c r="C8" s="10" t="inlineStr">
        <is>
          <t>30-60%</t>
        </is>
      </c>
      <c r="D8" s="10" t="inlineStr">
        <is>
          <t>过高需分散，过低增长慢</t>
        </is>
      </c>
    </row>
    <row r="9">
      <c r="A9" s="8" t="inlineStr">
        <is>
          <t>5. RSU + 期权占收入比</t>
        </is>
      </c>
      <c r="B9" s="18">
        <f>'3_收入构成'!B17</f>
        <v/>
      </c>
      <c r="C9" s="10" t="inlineStr">
        <is>
          <t>&lt; 30%</t>
        </is>
      </c>
      <c r="D9" s="10" t="inlineStr">
        <is>
          <t>&gt; 30% 收入波动风险高</t>
        </is>
      </c>
    </row>
    <row r="10">
      <c r="A10" s="8" t="inlineStr">
        <is>
          <t>6. 被动收入占比</t>
        </is>
      </c>
      <c r="B10" s="21">
        <f>'3_收入构成'!B18</f>
        <v/>
      </c>
      <c r="C10" s="10" t="inlineStr">
        <is>
          <t>&gt; 20%</t>
        </is>
      </c>
      <c r="D10" s="10" t="inlineStr">
        <is>
          <t>&lt; 10% 财务自由度低</t>
        </is>
      </c>
    </row>
    <row r="11">
      <c r="A11" s="8" t="inlineStr">
        <is>
          <t>7. 失业撑月数</t>
        </is>
      </c>
      <c r="B11" s="18">
        <f>'5_压力测试'!B13</f>
        <v/>
      </c>
      <c r="C11" s="10" t="inlineStr">
        <is>
          <t>≥ 18 月</t>
        </is>
      </c>
      <c r="D11" s="10" t="inlineStr">
        <is>
          <t>&lt; 6 月 危险，立即配置保障</t>
        </is>
      </c>
    </row>
    <row r="12">
      <c r="A12" s="8" t="inlineStr">
        <is>
          <t>8. 重疾净缺口（万元）</t>
        </is>
      </c>
      <c r="B12" s="18">
        <f>'5_压力测试'!B18</f>
        <v/>
      </c>
      <c r="C12" s="10" t="inlineStr">
        <is>
          <t>≥ 0</t>
        </is>
      </c>
      <c r="D12" s="10" t="inlineStr">
        <is>
          <t>&lt; 0 危险，立即提高重疾保额</t>
        </is>
      </c>
    </row>
    <row r="14">
      <c r="A14" s="7" t="inlineStr">
        <is>
          <t>【综合评级】</t>
        </is>
      </c>
    </row>
    <row r="15">
      <c r="A15" s="8" t="inlineStr">
        <is>
          <t>风险等级（A=优秀 / B=健康 / C=警戒 / D=危险）</t>
        </is>
      </c>
      <c r="B15" s="22">
        <f>IF(B5&lt;0.2,"A",IF(B5&lt;0.5,"B",IF(B5&lt;0.7,"C","D")))</f>
        <v/>
      </c>
    </row>
    <row r="17">
      <c r="A17" s="7" t="inlineStr">
        <is>
          <t>【CPA 综合诊断意见】</t>
        </is>
      </c>
    </row>
    <row r="18">
      <c r="A18" s="23" t="inlineStr">
        <is>
          <t>① 集中度 &gt; 50% 的家庭，应优先在未来 12 个月内将本公司股票仓位降至 &lt; 30%</t>
        </is>
      </c>
    </row>
    <row r="19">
      <c r="A19" s="23" t="inlineStr">
        <is>
          <t>② 失业撑月数 &lt; 12 个月的家庭，应立即增加流动资产至覆盖 18 个月支出</t>
        </is>
      </c>
    </row>
    <row r="20">
      <c r="A20" s="23" t="inlineStr">
        <is>
          <t>③ 负债率 &gt; 60% 的家庭，避免新增任何投资性负债</t>
        </is>
      </c>
    </row>
    <row r="21">
      <c r="A21" s="23" t="inlineStr">
        <is>
          <t>④ 重疾净缺口为负的家庭，应立即评估是否补充重疾或医疗保险</t>
        </is>
      </c>
    </row>
    <row r="22">
      <c r="A22" s="23" t="inlineStr">
        <is>
          <t>⑤ RSU 占比 &gt; 50% 的家庭，应建立独立于本公司股票的"绝对底仓"</t>
        </is>
      </c>
    </row>
    <row r="23">
      <c r="A23" s="23" t="inlineStr">
        <is>
          <t>⑥ 教育金规划地区 = 海外的家庭，应配置至少 30% 的美元长期资产</t>
        </is>
      </c>
    </row>
    <row r="24">
      <c r="A24" s="23" t="inlineStr">
        <is>
          <t>⑦ 多重税务身份 / 海外资产持有者，建议每年做 1 次跨境税务体检</t>
        </is>
      </c>
    </row>
    <row r="26">
      <c r="A26" s="13" t="inlineStr">
        <is>
          <t>本自查表为内部使用工具，不构成具体投保建议。</t>
        </is>
      </c>
    </row>
    <row r="27">
      <c r="A27" s="13" t="inlineStr">
        <is>
          <t>如需专业诊断，请联系：X 会计师 · 中国 CPA · HKIA 持牌经纪 · 安盛执业</t>
        </is>
      </c>
    </row>
  </sheetData>
  <mergeCells count="13">
    <mergeCell ref="A1:D1"/>
    <mergeCell ref="A17:D17"/>
    <mergeCell ref="A18:D18"/>
    <mergeCell ref="A23:D23"/>
    <mergeCell ref="A27:D27"/>
    <mergeCell ref="A22:D22"/>
    <mergeCell ref="A20:D20"/>
    <mergeCell ref="A21:D21"/>
    <mergeCell ref="A26:D26"/>
    <mergeCell ref="A24:D24"/>
    <mergeCell ref="A2:D2"/>
    <mergeCell ref="A19:D19"/>
    <mergeCell ref="A14:D14"/>
  </mergeCells>
  <conditionalFormatting sqref="B15">
    <cfRule type="cellIs" priority="1" operator="equal" dxfId="0">
      <formula>"D"</formula>
    </cfRule>
    <cfRule type="cellIs" priority="2" operator="equal" dxfId="2">
      <formula>"A"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2026-05-16T15:53:22Z</dcterms:created>
  <dcterms:modified xmlns:dcterms="http://purl.org/dc/terms/" xmlns:xsi="http://www.w3.org/2001/XMLSchema-instance" xsi:type="dcterms:W3CDTF">2026-05-16T15:53:22Z</dcterms:modified>
</cp:coreProperties>
</file>